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ssumptions" sheetId="1" state="visible" r:id="rId1"/>
    <sheet xmlns:r="http://schemas.openxmlformats.org/officeDocument/2006/relationships" name="Monthly_Model" sheetId="2" state="visible" r:id="rId2"/>
    <sheet xmlns:r="http://schemas.openxmlformats.org/officeDocument/2006/relationships" name="Annual_Summary" sheetId="3" state="visible" r:id="rId3"/>
    <sheet xmlns:r="http://schemas.openxmlformats.org/officeDocument/2006/relationships" name="Customer_Cohorts" sheetId="4" state="visible" r:id="rId4"/>
    <sheet xmlns:r="http://schemas.openxmlformats.org/officeDocument/2006/relationships" name="Hiring_Plan" sheetId="5" state="visible" r:id="rId5"/>
    <sheet xmlns:r="http://schemas.openxmlformats.org/officeDocument/2006/relationships" name="Sources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$#,##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9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vertical="top"/>
    </xf>
    <xf numFmtId="0" fontId="0" fillId="0" borderId="1" applyAlignment="1" pivotButton="0" quotePrefix="0" xfId="0">
      <alignment vertical="top"/>
    </xf>
    <xf numFmtId="164" fontId="0" fillId="0" borderId="1" applyAlignment="1" pivotButton="0" quotePrefix="0" xfId="0">
      <alignment vertical="top"/>
    </xf>
    <xf numFmtId="9" fontId="0" fillId="0" borderId="1" applyAlignment="1" pivotButton="0" quotePrefix="0" xfId="0">
      <alignment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Booked ARR Forecast</a:t>
            </a:r>
          </a:p>
        </rich>
      </tx>
    </title>
    <plotArea>
      <lineChart>
        <grouping val="standard"/>
        <ser>
          <idx val="0"/>
          <order val="0"/>
          <tx>
            <strRef>
              <f>'Monthly_Model'!D1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'Monthly_Model'!$A$2:$A$31</f>
            </numRef>
          </cat>
          <val>
            <numRef>
              <f>'Monthly_Model'!$D$2:$D$31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Month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ARR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omments/comment1.xml><?xml version="1.0" encoding="utf-8"?>
<comments xmlns="http://schemas.openxmlformats.org/spreadsheetml/2006/main">
  <authors>
    <author>OpenAI</author>
  </authors>
  <commentList>
    <comment ref="A1" authorId="0" shapeId="0">
      <text>
        <t>Synthetic data room source. Inputs intentionally tie to deck/memo/cap table.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8</col>
      <colOff>0</colOff>
      <row>1</row>
      <rowOff>0</rowOff>
    </from>
    <ext cx="504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ables/table1.xml><?xml version="1.0" encoding="utf-8"?>
<table xmlns="http://schemas.openxmlformats.org/spreadsheetml/2006/main" id="1" name="MonthlyModel" displayName="MonthlyModel" ref="A1:M31" headerRowCount="1">
  <autoFilter ref="A1:M31"/>
  <tableColumns count="13">
    <tableColumn id="1" name="Month"/>
    <tableColumn id="2" name="Opening Cash"/>
    <tableColumn id="3" name="New Cash Raised"/>
    <tableColumn id="4" name="Booked ARR"/>
    <tableColumn id="5" name="New Logo ARR"/>
    <tableColumn id="6" name="Expansion ARR"/>
    <tableColumn id="7" name="Churn ARR"/>
    <tableColumn id="8" name="Revenue"/>
    <tableColumn id="9" name="Gross Margin %"/>
    <tableColumn id="10" name="Gross Profit"/>
    <tableColumn id="11" name="Operating Expense"/>
    <tableColumn id="12" name="Net Burn"/>
    <tableColumn id="13" name="Ending Cash"/>
  </tableColumns>
  <tableStyleInfo name="TableStyleMedium2" showFirstColumn="0" showLastColumn="0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10" customWidth="1" min="2" max="2"/>
    <col width="28" customWidth="1" min="3" max="3"/>
  </cols>
  <sheetData>
    <row r="1">
      <c r="A1" s="1" t="inlineStr">
        <is>
          <t>Assumption</t>
        </is>
      </c>
      <c r="B1" s="1" t="inlineStr">
        <is>
          <t>Value</t>
        </is>
      </c>
      <c r="C1" s="1" t="inlineStr">
        <is>
          <t>Notes</t>
        </is>
      </c>
    </row>
    <row r="2">
      <c r="A2" s="2" t="inlineStr">
        <is>
          <t>Series A raise</t>
        </is>
      </c>
      <c r="B2" s="3" t="n">
        <v>12000000</v>
      </c>
      <c r="C2" s="2" t="inlineStr">
        <is>
          <t>Target round size</t>
        </is>
      </c>
    </row>
    <row r="3">
      <c r="A3" s="2" t="inlineStr">
        <is>
          <t>Pre-money valuation</t>
        </is>
      </c>
      <c r="B3" s="3" t="n">
        <v>48000000</v>
      </c>
      <c r="C3" s="2" t="inlineStr">
        <is>
          <t>Draft term sheet</t>
        </is>
      </c>
    </row>
    <row r="4">
      <c r="A4" s="2" t="inlineStr">
        <is>
          <t>Starting booked ARR</t>
        </is>
      </c>
      <c r="B4" s="3" t="n">
        <v>1860000</v>
      </c>
      <c r="C4" s="2" t="inlineStr">
        <is>
          <t>June 2026 KPI export</t>
        </is>
      </c>
    </row>
    <row r="5">
      <c r="A5" s="2" t="inlineStr">
        <is>
          <t>Starting cash</t>
        </is>
      </c>
      <c r="B5" s="3" t="n">
        <v>1320000</v>
      </c>
      <c r="C5" s="2" t="inlineStr">
        <is>
          <t>Cash at 6/30/2026</t>
        </is>
      </c>
    </row>
    <row r="6">
      <c r="A6" s="2" t="inlineStr">
        <is>
          <t>Starting net burn</t>
        </is>
      </c>
      <c r="B6" s="3" t="n">
        <v>360000</v>
      </c>
      <c r="C6" s="2" t="inlineStr">
        <is>
          <t>June 2026 actual</t>
        </is>
      </c>
    </row>
    <row r="7">
      <c r="A7" s="2" t="inlineStr">
        <is>
          <t>Gross margin 2026</t>
        </is>
      </c>
      <c r="B7" s="4" t="n">
        <v>0.74</v>
      </c>
      <c r="C7" s="2" t="inlineStr">
        <is>
          <t>Includes hosting and support</t>
        </is>
      </c>
    </row>
    <row r="8">
      <c r="A8" s="2" t="inlineStr">
        <is>
          <t>Gross margin 2027</t>
        </is>
      </c>
      <c r="B8" s="4" t="n">
        <v>0.78</v>
      </c>
      <c r="C8" s="2" t="inlineStr">
        <is>
          <t>Assumes infra optimization</t>
        </is>
      </c>
    </row>
    <row r="9">
      <c r="A9" s="2" t="inlineStr">
        <is>
          <t>Gross margin 2028</t>
        </is>
      </c>
      <c r="B9" s="4" t="n">
        <v>0.8100000000000001</v>
      </c>
      <c r="C9" s="2" t="inlineStr">
        <is>
          <t>Long-term target</t>
        </is>
      </c>
    </row>
    <row r="10">
      <c r="A10" s="2" t="inlineStr">
        <is>
          <t>Monthly new logo ARR Q3 2026</t>
        </is>
      </c>
      <c r="B10" s="3" t="n">
        <v>150000</v>
      </c>
      <c r="C10" s="2" t="inlineStr">
        <is>
          <t>Base case</t>
        </is>
      </c>
    </row>
    <row r="11">
      <c r="A11" s="2" t="inlineStr">
        <is>
          <t>Monthly new logo ARR Q4 2026</t>
        </is>
      </c>
      <c r="B11" s="3" t="n">
        <v>220000</v>
      </c>
      <c r="C11" s="2" t="inlineStr">
        <is>
          <t>Base case</t>
        </is>
      </c>
    </row>
    <row r="12">
      <c r="A12" s="2" t="inlineStr">
        <is>
          <t>Monthly new logo ARR 2027</t>
        </is>
      </c>
      <c r="B12" s="3" t="n">
        <v>360000</v>
      </c>
      <c r="C12" s="2" t="inlineStr">
        <is>
          <t>Annualized average</t>
        </is>
      </c>
    </row>
    <row r="13">
      <c r="A13" s="2" t="inlineStr">
        <is>
          <t>Monthly new logo ARR 2028</t>
        </is>
      </c>
      <c r="B13" s="3" t="n">
        <v>520000</v>
      </c>
      <c r="C13" s="2" t="inlineStr">
        <is>
          <t>Annualized average</t>
        </is>
      </c>
    </row>
  </sheetData>
  <pageMargins left="0.75" right="0.75" top="1" bottom="1" header="0.5" footer="0.5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7" customWidth="1" min="2" max="2"/>
    <col width="17" customWidth="1" min="3" max="3"/>
    <col width="18" customWidth="1" min="4" max="4"/>
    <col width="18" customWidth="1" min="5" max="5"/>
    <col width="15" customWidth="1" min="6" max="6"/>
    <col width="12" customWidth="1" min="7" max="7"/>
    <col width="10" customWidth="1" min="8" max="8"/>
    <col width="17" customWidth="1" min="9" max="9"/>
    <col width="14" customWidth="1" min="10" max="10"/>
    <col width="25" customWidth="1" min="11" max="11"/>
    <col width="10" customWidth="1" min="12" max="12"/>
    <col width="14" customWidth="1" min="13" max="13"/>
  </cols>
  <sheetData>
    <row r="1">
      <c r="A1" s="1" t="inlineStr">
        <is>
          <t>Month</t>
        </is>
      </c>
      <c r="B1" s="1" t="inlineStr">
        <is>
          <t>Opening Cash</t>
        </is>
      </c>
      <c r="C1" s="1" t="inlineStr">
        <is>
          <t>New Cash Raised</t>
        </is>
      </c>
      <c r="D1" s="1" t="inlineStr">
        <is>
          <t>Booked ARR</t>
        </is>
      </c>
      <c r="E1" s="1" t="inlineStr">
        <is>
          <t>New Logo ARR</t>
        </is>
      </c>
      <c r="F1" s="1" t="inlineStr">
        <is>
          <t>Expansion ARR</t>
        </is>
      </c>
      <c r="G1" s="1" t="inlineStr">
        <is>
          <t>Churn ARR</t>
        </is>
      </c>
      <c r="H1" s="1" t="inlineStr">
        <is>
          <t>Revenue</t>
        </is>
      </c>
      <c r="I1" s="1" t="inlineStr">
        <is>
          <t>Gross Margin %</t>
        </is>
      </c>
      <c r="J1" s="1" t="inlineStr">
        <is>
          <t>Gross Profit</t>
        </is>
      </c>
      <c r="K1" s="1" t="inlineStr">
        <is>
          <t>Operating Expense</t>
        </is>
      </c>
      <c r="L1" s="1" t="inlineStr">
        <is>
          <t>Net Burn</t>
        </is>
      </c>
      <c r="M1" s="1" t="inlineStr">
        <is>
          <t>Ending Cash</t>
        </is>
      </c>
    </row>
    <row r="2">
      <c r="A2" s="2" t="inlineStr">
        <is>
          <t>2026-07</t>
        </is>
      </c>
      <c r="B2" s="3">
        <f>Assumptions!B5</f>
        <v/>
      </c>
      <c r="C2" s="3">
        <f>Assumptions!B2</f>
        <v/>
      </c>
      <c r="D2" s="3">
        <f>Assumptions!B4</f>
        <v/>
      </c>
      <c r="E2" s="3">
        <f>Assumptions!B10</f>
        <v/>
      </c>
      <c r="F2" s="3">
        <f>D2*0.012</f>
        <v/>
      </c>
      <c r="G2" s="3">
        <f>D2*0.004</f>
        <v/>
      </c>
      <c r="H2" s="3">
        <f>D2/12</f>
        <v/>
      </c>
      <c r="I2" s="4">
        <f>Assumptions!B7</f>
        <v/>
      </c>
      <c r="J2" s="3">
        <f>H2*I2</f>
        <v/>
      </c>
      <c r="K2" s="3">
        <f>520000+(ROW()-2)*45000</f>
        <v/>
      </c>
      <c r="L2" s="3">
        <f>K2-J2</f>
        <v/>
      </c>
      <c r="M2" s="3">
        <f>B2+C2-L2</f>
        <v/>
      </c>
    </row>
    <row r="3">
      <c r="A3" s="2" t="inlineStr">
        <is>
          <t>2026-08</t>
        </is>
      </c>
      <c r="B3" s="3">
        <f>M2</f>
        <v/>
      </c>
      <c r="C3" s="3" t="n">
        <v>0</v>
      </c>
      <c r="D3" s="3">
        <f>D2+E3+F3-G3</f>
        <v/>
      </c>
      <c r="E3" s="3">
        <f>Assumptions!B10</f>
        <v/>
      </c>
      <c r="F3" s="3">
        <f>D3*0.012</f>
        <v/>
      </c>
      <c r="G3" s="3">
        <f>D3*0.004</f>
        <v/>
      </c>
      <c r="H3" s="3">
        <f>D3/12</f>
        <v/>
      </c>
      <c r="I3" s="4">
        <f>Assumptions!B7</f>
        <v/>
      </c>
      <c r="J3" s="3">
        <f>H3*I3</f>
        <v/>
      </c>
      <c r="K3" s="3">
        <f>520000+(ROW()-2)*45000</f>
        <v/>
      </c>
      <c r="L3" s="3">
        <f>K3-J3</f>
        <v/>
      </c>
      <c r="M3" s="3">
        <f>B3+C3-L3</f>
        <v/>
      </c>
    </row>
    <row r="4">
      <c r="A4" s="2" t="inlineStr">
        <is>
          <t>2026-09</t>
        </is>
      </c>
      <c r="B4" s="3">
        <f>M3</f>
        <v/>
      </c>
      <c r="C4" s="3" t="n">
        <v>0</v>
      </c>
      <c r="D4" s="3">
        <f>D3+E4+F4-G4</f>
        <v/>
      </c>
      <c r="E4" s="3">
        <f>Assumptions!B10</f>
        <v/>
      </c>
      <c r="F4" s="3">
        <f>D4*0.012</f>
        <v/>
      </c>
      <c r="G4" s="3">
        <f>D4*0.004</f>
        <v/>
      </c>
      <c r="H4" s="3">
        <f>D4/12</f>
        <v/>
      </c>
      <c r="I4" s="4">
        <f>Assumptions!B7</f>
        <v/>
      </c>
      <c r="J4" s="3">
        <f>H4*I4</f>
        <v/>
      </c>
      <c r="K4" s="3">
        <f>520000+(ROW()-2)*45000</f>
        <v/>
      </c>
      <c r="L4" s="3">
        <f>K4-J4</f>
        <v/>
      </c>
      <c r="M4" s="3">
        <f>B4+C4-L4</f>
        <v/>
      </c>
    </row>
    <row r="5">
      <c r="A5" s="2" t="inlineStr">
        <is>
          <t>2026-10</t>
        </is>
      </c>
      <c r="B5" s="3">
        <f>M4</f>
        <v/>
      </c>
      <c r="C5" s="3" t="n">
        <v>0</v>
      </c>
      <c r="D5" s="3">
        <f>D4+E5+F5-G5</f>
        <v/>
      </c>
      <c r="E5" s="3">
        <f>Assumptions!B11</f>
        <v/>
      </c>
      <c r="F5" s="3">
        <f>D5*0.012</f>
        <v/>
      </c>
      <c r="G5" s="3">
        <f>D5*0.004</f>
        <v/>
      </c>
      <c r="H5" s="3">
        <f>D5/12</f>
        <v/>
      </c>
      <c r="I5" s="4">
        <f>Assumptions!B7</f>
        <v/>
      </c>
      <c r="J5" s="3">
        <f>H5*I5</f>
        <v/>
      </c>
      <c r="K5" s="3">
        <f>520000+(ROW()-2)*45000</f>
        <v/>
      </c>
      <c r="L5" s="3">
        <f>K5-J5</f>
        <v/>
      </c>
      <c r="M5" s="3">
        <f>B5+C5-L5</f>
        <v/>
      </c>
    </row>
    <row r="6">
      <c r="A6" s="2" t="inlineStr">
        <is>
          <t>2026-11</t>
        </is>
      </c>
      <c r="B6" s="3">
        <f>M5</f>
        <v/>
      </c>
      <c r="C6" s="3" t="n">
        <v>0</v>
      </c>
      <c r="D6" s="3">
        <f>D5+E6+F6-G6</f>
        <v/>
      </c>
      <c r="E6" s="3">
        <f>Assumptions!B11</f>
        <v/>
      </c>
      <c r="F6" s="3">
        <f>D6*0.012</f>
        <v/>
      </c>
      <c r="G6" s="3">
        <f>D6*0.004</f>
        <v/>
      </c>
      <c r="H6" s="3">
        <f>D6/12</f>
        <v/>
      </c>
      <c r="I6" s="4">
        <f>Assumptions!B7</f>
        <v/>
      </c>
      <c r="J6" s="3">
        <f>H6*I6</f>
        <v/>
      </c>
      <c r="K6" s="3">
        <f>520000+(ROW()-2)*45000</f>
        <v/>
      </c>
      <c r="L6" s="3">
        <f>K6-J6</f>
        <v/>
      </c>
      <c r="M6" s="3">
        <f>B6+C6-L6</f>
        <v/>
      </c>
    </row>
    <row r="7">
      <c r="A7" s="2" t="inlineStr">
        <is>
          <t>2026-12</t>
        </is>
      </c>
      <c r="B7" s="3">
        <f>M6</f>
        <v/>
      </c>
      <c r="C7" s="3" t="n">
        <v>0</v>
      </c>
      <c r="D7" s="3">
        <f>D6+E7+F7-G7</f>
        <v/>
      </c>
      <c r="E7" s="3">
        <f>Assumptions!B11</f>
        <v/>
      </c>
      <c r="F7" s="3">
        <f>D7*0.012</f>
        <v/>
      </c>
      <c r="G7" s="3">
        <f>D7*0.004</f>
        <v/>
      </c>
      <c r="H7" s="3">
        <f>D7/12</f>
        <v/>
      </c>
      <c r="I7" s="4">
        <f>Assumptions!B7</f>
        <v/>
      </c>
      <c r="J7" s="3">
        <f>H7*I7</f>
        <v/>
      </c>
      <c r="K7" s="3">
        <f>520000+(ROW()-2)*45000</f>
        <v/>
      </c>
      <c r="L7" s="3">
        <f>K7-J7</f>
        <v/>
      </c>
      <c r="M7" s="3">
        <f>B7+C7-L7</f>
        <v/>
      </c>
    </row>
    <row r="8">
      <c r="A8" s="2" t="inlineStr">
        <is>
          <t>2027-01</t>
        </is>
      </c>
      <c r="B8" s="3">
        <f>M7</f>
        <v/>
      </c>
      <c r="C8" s="3" t="n">
        <v>0</v>
      </c>
      <c r="D8" s="3">
        <f>D7+E8+F8-G8</f>
        <v/>
      </c>
      <c r="E8" s="3">
        <f>Assumptions!B12</f>
        <v/>
      </c>
      <c r="F8" s="3">
        <f>D8*0.012</f>
        <v/>
      </c>
      <c r="G8" s="3">
        <f>D8*0.004</f>
        <v/>
      </c>
      <c r="H8" s="3">
        <f>D8/12</f>
        <v/>
      </c>
      <c r="I8" s="4">
        <f>Assumptions!B8</f>
        <v/>
      </c>
      <c r="J8" s="3">
        <f>H8*I8</f>
        <v/>
      </c>
      <c r="K8" s="3">
        <f>520000+(ROW()-2)*45000</f>
        <v/>
      </c>
      <c r="L8" s="3">
        <f>K8-J8</f>
        <v/>
      </c>
      <c r="M8" s="3">
        <f>B8+C8-L8</f>
        <v/>
      </c>
    </row>
    <row r="9">
      <c r="A9" s="2" t="inlineStr">
        <is>
          <t>2027-02</t>
        </is>
      </c>
      <c r="B9" s="3">
        <f>M8</f>
        <v/>
      </c>
      <c r="C9" s="3" t="n">
        <v>0</v>
      </c>
      <c r="D9" s="3">
        <f>D8+E9+F9-G9</f>
        <v/>
      </c>
      <c r="E9" s="3">
        <f>Assumptions!B12</f>
        <v/>
      </c>
      <c r="F9" s="3">
        <f>D9*0.012</f>
        <v/>
      </c>
      <c r="G9" s="3">
        <f>D9*0.004</f>
        <v/>
      </c>
      <c r="H9" s="3">
        <f>D9/12</f>
        <v/>
      </c>
      <c r="I9" s="4">
        <f>Assumptions!B8</f>
        <v/>
      </c>
      <c r="J9" s="3">
        <f>H9*I9</f>
        <v/>
      </c>
      <c r="K9" s="3">
        <f>520000+(ROW()-2)*45000</f>
        <v/>
      </c>
      <c r="L9" s="3">
        <f>K9-J9</f>
        <v/>
      </c>
      <c r="M9" s="3">
        <f>B9+C9-L9</f>
        <v/>
      </c>
    </row>
    <row r="10">
      <c r="A10" s="2" t="inlineStr">
        <is>
          <t>2027-03</t>
        </is>
      </c>
      <c r="B10" s="3">
        <f>M9</f>
        <v/>
      </c>
      <c r="C10" s="3" t="n">
        <v>0</v>
      </c>
      <c r="D10" s="3">
        <f>D9+E10+F10-G10</f>
        <v/>
      </c>
      <c r="E10" s="3">
        <f>Assumptions!B12</f>
        <v/>
      </c>
      <c r="F10" s="3">
        <f>D10*0.012</f>
        <v/>
      </c>
      <c r="G10" s="3">
        <f>D10*0.004</f>
        <v/>
      </c>
      <c r="H10" s="3">
        <f>D10/12</f>
        <v/>
      </c>
      <c r="I10" s="4">
        <f>Assumptions!B8</f>
        <v/>
      </c>
      <c r="J10" s="3">
        <f>H10*I10</f>
        <v/>
      </c>
      <c r="K10" s="3">
        <f>520000+(ROW()-2)*45000</f>
        <v/>
      </c>
      <c r="L10" s="3">
        <f>K10-J10</f>
        <v/>
      </c>
      <c r="M10" s="3">
        <f>B10+C10-L10</f>
        <v/>
      </c>
    </row>
    <row r="11">
      <c r="A11" s="2" t="inlineStr">
        <is>
          <t>2027-04</t>
        </is>
      </c>
      <c r="B11" s="3">
        <f>M10</f>
        <v/>
      </c>
      <c r="C11" s="3" t="n">
        <v>0</v>
      </c>
      <c r="D11" s="3">
        <f>D10+E11+F11-G11</f>
        <v/>
      </c>
      <c r="E11" s="3">
        <f>Assumptions!B12</f>
        <v/>
      </c>
      <c r="F11" s="3">
        <f>D11*0.012</f>
        <v/>
      </c>
      <c r="G11" s="3">
        <f>D11*0.004</f>
        <v/>
      </c>
      <c r="H11" s="3">
        <f>D11/12</f>
        <v/>
      </c>
      <c r="I11" s="4">
        <f>Assumptions!B8</f>
        <v/>
      </c>
      <c r="J11" s="3">
        <f>H11*I11</f>
        <v/>
      </c>
      <c r="K11" s="3">
        <f>520000+(ROW()-2)*45000</f>
        <v/>
      </c>
      <c r="L11" s="3">
        <f>K11-J11</f>
        <v/>
      </c>
      <c r="M11" s="3">
        <f>B11+C11-L11</f>
        <v/>
      </c>
    </row>
    <row r="12">
      <c r="A12" s="2" t="inlineStr">
        <is>
          <t>2027-05</t>
        </is>
      </c>
      <c r="B12" s="3">
        <f>M11</f>
        <v/>
      </c>
      <c r="C12" s="3" t="n">
        <v>0</v>
      </c>
      <c r="D12" s="3">
        <f>D11+E12+F12-G12</f>
        <v/>
      </c>
      <c r="E12" s="3">
        <f>Assumptions!B12</f>
        <v/>
      </c>
      <c r="F12" s="3">
        <f>D12*0.012</f>
        <v/>
      </c>
      <c r="G12" s="3">
        <f>D12*0.004</f>
        <v/>
      </c>
      <c r="H12" s="3">
        <f>D12/12</f>
        <v/>
      </c>
      <c r="I12" s="4">
        <f>Assumptions!B8</f>
        <v/>
      </c>
      <c r="J12" s="3">
        <f>H12*I12</f>
        <v/>
      </c>
      <c r="K12" s="3">
        <f>520000+(ROW()-2)*45000</f>
        <v/>
      </c>
      <c r="L12" s="3">
        <f>K12-J12</f>
        <v/>
      </c>
      <c r="M12" s="3">
        <f>B12+C12-L12</f>
        <v/>
      </c>
    </row>
    <row r="13">
      <c r="A13" s="2" t="inlineStr">
        <is>
          <t>2027-06</t>
        </is>
      </c>
      <c r="B13" s="3">
        <f>M12</f>
        <v/>
      </c>
      <c r="C13" s="3" t="n">
        <v>0</v>
      </c>
      <c r="D13" s="3">
        <f>D12+E13+F13-G13</f>
        <v/>
      </c>
      <c r="E13" s="3">
        <f>Assumptions!B12</f>
        <v/>
      </c>
      <c r="F13" s="3">
        <f>D13*0.012</f>
        <v/>
      </c>
      <c r="G13" s="3">
        <f>D13*0.004</f>
        <v/>
      </c>
      <c r="H13" s="3">
        <f>D13/12</f>
        <v/>
      </c>
      <c r="I13" s="4">
        <f>Assumptions!B8</f>
        <v/>
      </c>
      <c r="J13" s="3">
        <f>H13*I13</f>
        <v/>
      </c>
      <c r="K13" s="3">
        <f>520000+(ROW()-2)*45000</f>
        <v/>
      </c>
      <c r="L13" s="3">
        <f>K13-J13</f>
        <v/>
      </c>
      <c r="M13" s="3">
        <f>B13+C13-L13</f>
        <v/>
      </c>
    </row>
    <row r="14">
      <c r="A14" s="2" t="inlineStr">
        <is>
          <t>2027-07</t>
        </is>
      </c>
      <c r="B14" s="3">
        <f>M13</f>
        <v/>
      </c>
      <c r="C14" s="3" t="n">
        <v>0</v>
      </c>
      <c r="D14" s="3">
        <f>D13+E14+F14-G14</f>
        <v/>
      </c>
      <c r="E14" s="3">
        <f>Assumptions!B12</f>
        <v/>
      </c>
      <c r="F14" s="3">
        <f>D14*0.012</f>
        <v/>
      </c>
      <c r="G14" s="3">
        <f>D14*0.004</f>
        <v/>
      </c>
      <c r="H14" s="3">
        <f>D14/12</f>
        <v/>
      </c>
      <c r="I14" s="4">
        <f>Assumptions!B8</f>
        <v/>
      </c>
      <c r="J14" s="3">
        <f>H14*I14</f>
        <v/>
      </c>
      <c r="K14" s="3">
        <f>520000+(ROW()-2)*45000</f>
        <v/>
      </c>
      <c r="L14" s="3">
        <f>K14-J14</f>
        <v/>
      </c>
      <c r="M14" s="3">
        <f>B14+C14-L14</f>
        <v/>
      </c>
    </row>
    <row r="15">
      <c r="A15" s="2" t="inlineStr">
        <is>
          <t>2027-08</t>
        </is>
      </c>
      <c r="B15" s="3">
        <f>M14</f>
        <v/>
      </c>
      <c r="C15" s="3" t="n">
        <v>0</v>
      </c>
      <c r="D15" s="3">
        <f>D14+E15+F15-G15</f>
        <v/>
      </c>
      <c r="E15" s="3">
        <f>Assumptions!B12</f>
        <v/>
      </c>
      <c r="F15" s="3">
        <f>D15*0.012</f>
        <v/>
      </c>
      <c r="G15" s="3">
        <f>D15*0.004</f>
        <v/>
      </c>
      <c r="H15" s="3">
        <f>D15/12</f>
        <v/>
      </c>
      <c r="I15" s="4">
        <f>Assumptions!B8</f>
        <v/>
      </c>
      <c r="J15" s="3">
        <f>H15*I15</f>
        <v/>
      </c>
      <c r="K15" s="3">
        <f>520000+(ROW()-2)*45000</f>
        <v/>
      </c>
      <c r="L15" s="3">
        <f>K15-J15</f>
        <v/>
      </c>
      <c r="M15" s="3">
        <f>B15+C15-L15</f>
        <v/>
      </c>
    </row>
    <row r="16">
      <c r="A16" s="2" t="inlineStr">
        <is>
          <t>2027-09</t>
        </is>
      </c>
      <c r="B16" s="3">
        <f>M15</f>
        <v/>
      </c>
      <c r="C16" s="3" t="n">
        <v>0</v>
      </c>
      <c r="D16" s="3">
        <f>D15+E16+F16-G16</f>
        <v/>
      </c>
      <c r="E16" s="3">
        <f>Assumptions!B12</f>
        <v/>
      </c>
      <c r="F16" s="3">
        <f>D16*0.012</f>
        <v/>
      </c>
      <c r="G16" s="3">
        <f>D16*0.004</f>
        <v/>
      </c>
      <c r="H16" s="3">
        <f>D16/12</f>
        <v/>
      </c>
      <c r="I16" s="4">
        <f>Assumptions!B8</f>
        <v/>
      </c>
      <c r="J16" s="3">
        <f>H16*I16</f>
        <v/>
      </c>
      <c r="K16" s="3">
        <f>520000+(ROW()-2)*45000</f>
        <v/>
      </c>
      <c r="L16" s="3">
        <f>K16-J16</f>
        <v/>
      </c>
      <c r="M16" s="3">
        <f>B16+C16-L16</f>
        <v/>
      </c>
    </row>
    <row r="17">
      <c r="A17" s="2" t="inlineStr">
        <is>
          <t>2027-10</t>
        </is>
      </c>
      <c r="B17" s="3">
        <f>M16</f>
        <v/>
      </c>
      <c r="C17" s="3" t="n">
        <v>0</v>
      </c>
      <c r="D17" s="3">
        <f>D16+E17+F17-G17</f>
        <v/>
      </c>
      <c r="E17" s="3">
        <f>Assumptions!B12</f>
        <v/>
      </c>
      <c r="F17" s="3">
        <f>D17*0.012</f>
        <v/>
      </c>
      <c r="G17" s="3">
        <f>D17*0.004</f>
        <v/>
      </c>
      <c r="H17" s="3">
        <f>D17/12</f>
        <v/>
      </c>
      <c r="I17" s="4">
        <f>Assumptions!B8</f>
        <v/>
      </c>
      <c r="J17" s="3">
        <f>H17*I17</f>
        <v/>
      </c>
      <c r="K17" s="3">
        <f>520000+(ROW()-2)*45000</f>
        <v/>
      </c>
      <c r="L17" s="3">
        <f>K17-J17</f>
        <v/>
      </c>
      <c r="M17" s="3">
        <f>B17+C17-L17</f>
        <v/>
      </c>
    </row>
    <row r="18">
      <c r="A18" s="2" t="inlineStr">
        <is>
          <t>2027-11</t>
        </is>
      </c>
      <c r="B18" s="3">
        <f>M17</f>
        <v/>
      </c>
      <c r="C18" s="3" t="n">
        <v>0</v>
      </c>
      <c r="D18" s="3">
        <f>D17+E18+F18-G18</f>
        <v/>
      </c>
      <c r="E18" s="3">
        <f>Assumptions!B12</f>
        <v/>
      </c>
      <c r="F18" s="3">
        <f>D18*0.012</f>
        <v/>
      </c>
      <c r="G18" s="3">
        <f>D18*0.004</f>
        <v/>
      </c>
      <c r="H18" s="3">
        <f>D18/12</f>
        <v/>
      </c>
      <c r="I18" s="4">
        <f>Assumptions!B8</f>
        <v/>
      </c>
      <c r="J18" s="3">
        <f>H18*I18</f>
        <v/>
      </c>
      <c r="K18" s="3">
        <f>520000+(ROW()-2)*45000</f>
        <v/>
      </c>
      <c r="L18" s="3">
        <f>K18-J18</f>
        <v/>
      </c>
      <c r="M18" s="3">
        <f>B18+C18-L18</f>
        <v/>
      </c>
    </row>
    <row r="19">
      <c r="A19" s="2" t="inlineStr">
        <is>
          <t>2027-12</t>
        </is>
      </c>
      <c r="B19" s="3">
        <f>M18</f>
        <v/>
      </c>
      <c r="C19" s="3" t="n">
        <v>0</v>
      </c>
      <c r="D19" s="3">
        <f>D18+E19+F19-G19</f>
        <v/>
      </c>
      <c r="E19" s="3">
        <f>Assumptions!B12</f>
        <v/>
      </c>
      <c r="F19" s="3">
        <f>D19*0.012</f>
        <v/>
      </c>
      <c r="G19" s="3">
        <f>D19*0.004</f>
        <v/>
      </c>
      <c r="H19" s="3">
        <f>D19/12</f>
        <v/>
      </c>
      <c r="I19" s="4">
        <f>Assumptions!B8</f>
        <v/>
      </c>
      <c r="J19" s="3">
        <f>H19*I19</f>
        <v/>
      </c>
      <c r="K19" s="3">
        <f>520000+(ROW()-2)*45000</f>
        <v/>
      </c>
      <c r="L19" s="3">
        <f>K19-J19</f>
        <v/>
      </c>
      <c r="M19" s="3">
        <f>B19+C19-L19</f>
        <v/>
      </c>
    </row>
    <row r="20">
      <c r="A20" s="2" t="inlineStr">
        <is>
          <t>2028-01</t>
        </is>
      </c>
      <c r="B20" s="3">
        <f>M19</f>
        <v/>
      </c>
      <c r="C20" s="3" t="n">
        <v>0</v>
      </c>
      <c r="D20" s="3">
        <f>D19+E20+F20-G20</f>
        <v/>
      </c>
      <c r="E20" s="3">
        <f>Assumptions!B13</f>
        <v/>
      </c>
      <c r="F20" s="3">
        <f>D20*0.012</f>
        <v/>
      </c>
      <c r="G20" s="3">
        <f>D20*0.004</f>
        <v/>
      </c>
      <c r="H20" s="3">
        <f>D20/12</f>
        <v/>
      </c>
      <c r="I20" s="4">
        <f>Assumptions!B9</f>
        <v/>
      </c>
      <c r="J20" s="3">
        <f>H20*I20</f>
        <v/>
      </c>
      <c r="K20" s="3">
        <f>520000+(ROW()-2)*45000</f>
        <v/>
      </c>
      <c r="L20" s="3">
        <f>K20-J20</f>
        <v/>
      </c>
      <c r="M20" s="3">
        <f>B20+C20-L20</f>
        <v/>
      </c>
    </row>
    <row r="21">
      <c r="A21" s="2" t="inlineStr">
        <is>
          <t>2028-02</t>
        </is>
      </c>
      <c r="B21" s="3">
        <f>M20</f>
        <v/>
      </c>
      <c r="C21" s="3" t="n">
        <v>0</v>
      </c>
      <c r="D21" s="3">
        <f>D20+E21+F21-G21</f>
        <v/>
      </c>
      <c r="E21" s="3">
        <f>Assumptions!B13</f>
        <v/>
      </c>
      <c r="F21" s="3">
        <f>D21*0.012</f>
        <v/>
      </c>
      <c r="G21" s="3">
        <f>D21*0.004</f>
        <v/>
      </c>
      <c r="H21" s="3">
        <f>D21/12</f>
        <v/>
      </c>
      <c r="I21" s="4">
        <f>Assumptions!B9</f>
        <v/>
      </c>
      <c r="J21" s="3">
        <f>H21*I21</f>
        <v/>
      </c>
      <c r="K21" s="3">
        <f>520000+(ROW()-2)*45000</f>
        <v/>
      </c>
      <c r="L21" s="3">
        <f>K21-J21</f>
        <v/>
      </c>
      <c r="M21" s="3">
        <f>B21+C21-L21</f>
        <v/>
      </c>
    </row>
    <row r="22">
      <c r="A22" s="2" t="inlineStr">
        <is>
          <t>2028-03</t>
        </is>
      </c>
      <c r="B22" s="3">
        <f>M21</f>
        <v/>
      </c>
      <c r="C22" s="3" t="n">
        <v>0</v>
      </c>
      <c r="D22" s="3">
        <f>D21+E22+F22-G22</f>
        <v/>
      </c>
      <c r="E22" s="3">
        <f>Assumptions!B13</f>
        <v/>
      </c>
      <c r="F22" s="3">
        <f>D22*0.012</f>
        <v/>
      </c>
      <c r="G22" s="3">
        <f>D22*0.004</f>
        <v/>
      </c>
      <c r="H22" s="3">
        <f>D22/12</f>
        <v/>
      </c>
      <c r="I22" s="4">
        <f>Assumptions!B9</f>
        <v/>
      </c>
      <c r="J22" s="3">
        <f>H22*I22</f>
        <v/>
      </c>
      <c r="K22" s="3">
        <f>520000+(ROW()-2)*45000</f>
        <v/>
      </c>
      <c r="L22" s="3">
        <f>K22-J22</f>
        <v/>
      </c>
      <c r="M22" s="3">
        <f>B22+C22-L22</f>
        <v/>
      </c>
    </row>
    <row r="23">
      <c r="A23" s="2" t="inlineStr">
        <is>
          <t>2028-04</t>
        </is>
      </c>
      <c r="B23" s="3">
        <f>M22</f>
        <v/>
      </c>
      <c r="C23" s="3" t="n">
        <v>0</v>
      </c>
      <c r="D23" s="3">
        <f>D22+E23+F23-G23</f>
        <v/>
      </c>
      <c r="E23" s="3">
        <f>Assumptions!B13</f>
        <v/>
      </c>
      <c r="F23" s="3">
        <f>D23*0.012</f>
        <v/>
      </c>
      <c r="G23" s="3">
        <f>D23*0.004</f>
        <v/>
      </c>
      <c r="H23" s="3">
        <f>D23/12</f>
        <v/>
      </c>
      <c r="I23" s="4">
        <f>Assumptions!B9</f>
        <v/>
      </c>
      <c r="J23" s="3">
        <f>H23*I23</f>
        <v/>
      </c>
      <c r="K23" s="3">
        <f>520000+(ROW()-2)*45000</f>
        <v/>
      </c>
      <c r="L23" s="3">
        <f>K23-J23</f>
        <v/>
      </c>
      <c r="M23" s="3">
        <f>B23+C23-L23</f>
        <v/>
      </c>
    </row>
    <row r="24">
      <c r="A24" s="2" t="inlineStr">
        <is>
          <t>2028-05</t>
        </is>
      </c>
      <c r="B24" s="3">
        <f>M23</f>
        <v/>
      </c>
      <c r="C24" s="3" t="n">
        <v>0</v>
      </c>
      <c r="D24" s="3">
        <f>D23+E24+F24-G24</f>
        <v/>
      </c>
      <c r="E24" s="3">
        <f>Assumptions!B13</f>
        <v/>
      </c>
      <c r="F24" s="3">
        <f>D24*0.012</f>
        <v/>
      </c>
      <c r="G24" s="3">
        <f>D24*0.004</f>
        <v/>
      </c>
      <c r="H24" s="3">
        <f>D24/12</f>
        <v/>
      </c>
      <c r="I24" s="4">
        <f>Assumptions!B9</f>
        <v/>
      </c>
      <c r="J24" s="3">
        <f>H24*I24</f>
        <v/>
      </c>
      <c r="K24" s="3">
        <f>520000+(ROW()-2)*45000</f>
        <v/>
      </c>
      <c r="L24" s="3">
        <f>K24-J24</f>
        <v/>
      </c>
      <c r="M24" s="3">
        <f>B24+C24-L24</f>
        <v/>
      </c>
    </row>
    <row r="25">
      <c r="A25" s="2" t="inlineStr">
        <is>
          <t>2028-06</t>
        </is>
      </c>
      <c r="B25" s="3">
        <f>M24</f>
        <v/>
      </c>
      <c r="C25" s="3" t="n">
        <v>0</v>
      </c>
      <c r="D25" s="3">
        <f>D24+E25+F25-G25</f>
        <v/>
      </c>
      <c r="E25" s="3">
        <f>Assumptions!B13</f>
        <v/>
      </c>
      <c r="F25" s="3">
        <f>D25*0.012</f>
        <v/>
      </c>
      <c r="G25" s="3">
        <f>D25*0.004</f>
        <v/>
      </c>
      <c r="H25" s="3">
        <f>D25/12</f>
        <v/>
      </c>
      <c r="I25" s="4">
        <f>Assumptions!B9</f>
        <v/>
      </c>
      <c r="J25" s="3">
        <f>H25*I25</f>
        <v/>
      </c>
      <c r="K25" s="3">
        <f>520000+(ROW()-2)*45000</f>
        <v/>
      </c>
      <c r="L25" s="3">
        <f>K25-J25</f>
        <v/>
      </c>
      <c r="M25" s="3">
        <f>B25+C25-L25</f>
        <v/>
      </c>
    </row>
    <row r="26">
      <c r="A26" s="2" t="inlineStr">
        <is>
          <t>2028-07</t>
        </is>
      </c>
      <c r="B26" s="3">
        <f>M25</f>
        <v/>
      </c>
      <c r="C26" s="3" t="n">
        <v>0</v>
      </c>
      <c r="D26" s="3">
        <f>D25+E26+F26-G26</f>
        <v/>
      </c>
      <c r="E26" s="3">
        <f>Assumptions!B13</f>
        <v/>
      </c>
      <c r="F26" s="3">
        <f>D26*0.012</f>
        <v/>
      </c>
      <c r="G26" s="3">
        <f>D26*0.004</f>
        <v/>
      </c>
      <c r="H26" s="3">
        <f>D26/12</f>
        <v/>
      </c>
      <c r="I26" s="4">
        <f>Assumptions!B9</f>
        <v/>
      </c>
      <c r="J26" s="3">
        <f>H26*I26</f>
        <v/>
      </c>
      <c r="K26" s="3">
        <f>520000+(ROW()-2)*45000</f>
        <v/>
      </c>
      <c r="L26" s="3">
        <f>K26-J26</f>
        <v/>
      </c>
      <c r="M26" s="3">
        <f>B26+C26-L26</f>
        <v/>
      </c>
    </row>
    <row r="27">
      <c r="A27" s="2" t="inlineStr">
        <is>
          <t>2028-08</t>
        </is>
      </c>
      <c r="B27" s="3">
        <f>M26</f>
        <v/>
      </c>
      <c r="C27" s="3" t="n">
        <v>0</v>
      </c>
      <c r="D27" s="3">
        <f>D26+E27+F27-G27</f>
        <v/>
      </c>
      <c r="E27" s="3">
        <f>Assumptions!B13</f>
        <v/>
      </c>
      <c r="F27" s="3">
        <f>D27*0.012</f>
        <v/>
      </c>
      <c r="G27" s="3">
        <f>D27*0.004</f>
        <v/>
      </c>
      <c r="H27" s="3">
        <f>D27/12</f>
        <v/>
      </c>
      <c r="I27" s="4">
        <f>Assumptions!B9</f>
        <v/>
      </c>
      <c r="J27" s="3">
        <f>H27*I27</f>
        <v/>
      </c>
      <c r="K27" s="3">
        <f>520000+(ROW()-2)*45000</f>
        <v/>
      </c>
      <c r="L27" s="3">
        <f>K27-J27</f>
        <v/>
      </c>
      <c r="M27" s="3">
        <f>B27+C27-L27</f>
        <v/>
      </c>
    </row>
    <row r="28">
      <c r="A28" s="2" t="inlineStr">
        <is>
          <t>2028-09</t>
        </is>
      </c>
      <c r="B28" s="3">
        <f>M27</f>
        <v/>
      </c>
      <c r="C28" s="3" t="n">
        <v>0</v>
      </c>
      <c r="D28" s="3">
        <f>D27+E28+F28-G28</f>
        <v/>
      </c>
      <c r="E28" s="3">
        <f>Assumptions!B13</f>
        <v/>
      </c>
      <c r="F28" s="3">
        <f>D28*0.012</f>
        <v/>
      </c>
      <c r="G28" s="3">
        <f>D28*0.004</f>
        <v/>
      </c>
      <c r="H28" s="3">
        <f>D28/12</f>
        <v/>
      </c>
      <c r="I28" s="4">
        <f>Assumptions!B9</f>
        <v/>
      </c>
      <c r="J28" s="3">
        <f>H28*I28</f>
        <v/>
      </c>
      <c r="K28" s="3">
        <f>520000+(ROW()-2)*45000</f>
        <v/>
      </c>
      <c r="L28" s="3">
        <f>K28-J28</f>
        <v/>
      </c>
      <c r="M28" s="3">
        <f>B28+C28-L28</f>
        <v/>
      </c>
    </row>
    <row r="29">
      <c r="A29" s="2" t="inlineStr">
        <is>
          <t>2028-10</t>
        </is>
      </c>
      <c r="B29" s="3">
        <f>M28</f>
        <v/>
      </c>
      <c r="C29" s="3" t="n">
        <v>0</v>
      </c>
      <c r="D29" s="3">
        <f>D28+E29+F29-G29</f>
        <v/>
      </c>
      <c r="E29" s="3">
        <f>Assumptions!B13</f>
        <v/>
      </c>
      <c r="F29" s="3">
        <f>D29*0.012</f>
        <v/>
      </c>
      <c r="G29" s="3">
        <f>D29*0.004</f>
        <v/>
      </c>
      <c r="H29" s="3">
        <f>D29/12</f>
        <v/>
      </c>
      <c r="I29" s="4">
        <f>Assumptions!B9</f>
        <v/>
      </c>
      <c r="J29" s="3">
        <f>H29*I29</f>
        <v/>
      </c>
      <c r="K29" s="3">
        <f>520000+(ROW()-2)*45000</f>
        <v/>
      </c>
      <c r="L29" s="3">
        <f>K29-J29</f>
        <v/>
      </c>
      <c r="M29" s="3">
        <f>B29+C29-L29</f>
        <v/>
      </c>
    </row>
    <row r="30">
      <c r="A30" s="2" t="inlineStr">
        <is>
          <t>2028-11</t>
        </is>
      </c>
      <c r="B30" s="3">
        <f>M29</f>
        <v/>
      </c>
      <c r="C30" s="3" t="n">
        <v>0</v>
      </c>
      <c r="D30" s="3">
        <f>D29+E30+F30-G30</f>
        <v/>
      </c>
      <c r="E30" s="3">
        <f>Assumptions!B13</f>
        <v/>
      </c>
      <c r="F30" s="3">
        <f>D30*0.012</f>
        <v/>
      </c>
      <c r="G30" s="3">
        <f>D30*0.004</f>
        <v/>
      </c>
      <c r="H30" s="3">
        <f>D30/12</f>
        <v/>
      </c>
      <c r="I30" s="4">
        <f>Assumptions!B9</f>
        <v/>
      </c>
      <c r="J30" s="3">
        <f>H30*I30</f>
        <v/>
      </c>
      <c r="K30" s="3">
        <f>520000+(ROW()-2)*45000</f>
        <v/>
      </c>
      <c r="L30" s="3">
        <f>K30-J30</f>
        <v/>
      </c>
      <c r="M30" s="3">
        <f>B30+C30-L30</f>
        <v/>
      </c>
    </row>
    <row r="31">
      <c r="A31" s="2" t="inlineStr">
        <is>
          <t>2028-12</t>
        </is>
      </c>
      <c r="B31" s="3">
        <f>M30</f>
        <v/>
      </c>
      <c r="C31" s="3" t="n">
        <v>0</v>
      </c>
      <c r="D31" s="3">
        <f>D30+E31+F31-G31</f>
        <v/>
      </c>
      <c r="E31" s="3">
        <f>Assumptions!B13</f>
        <v/>
      </c>
      <c r="F31" s="3">
        <f>D31*0.012</f>
        <v/>
      </c>
      <c r="G31" s="3">
        <f>D31*0.004</f>
        <v/>
      </c>
      <c r="H31" s="3">
        <f>D31/12</f>
        <v/>
      </c>
      <c r="I31" s="4">
        <f>Assumptions!B9</f>
        <v/>
      </c>
      <c r="J31" s="3">
        <f>H31*I31</f>
        <v/>
      </c>
      <c r="K31" s="3">
        <f>520000+(ROW()-2)*45000</f>
        <v/>
      </c>
      <c r="L31" s="3">
        <f>K31-J31</f>
        <v/>
      </c>
      <c r="M31" s="3">
        <f>B31+C31-L31</f>
        <v/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0" customWidth="1" min="2" max="2"/>
    <col width="28" customWidth="1" min="3" max="3"/>
    <col width="28" customWidth="1" min="4" max="4"/>
    <col width="28" customWidth="1" min="5" max="5"/>
    <col width="28" customWidth="1" min="6" max="6"/>
    <col width="20" customWidth="1" min="7" max="7"/>
  </cols>
  <sheetData>
    <row r="1">
      <c r="A1" s="1" t="inlineStr">
        <is>
          <t>Year</t>
        </is>
      </c>
      <c r="B1" s="1" t="inlineStr">
        <is>
          <t>Ending ARR</t>
        </is>
      </c>
      <c r="C1" s="1" t="inlineStr">
        <is>
          <t>Revenue</t>
        </is>
      </c>
      <c r="D1" s="1" t="inlineStr">
        <is>
          <t>Gross Profit</t>
        </is>
      </c>
      <c r="E1" s="1" t="inlineStr">
        <is>
          <t>Operating Expense</t>
        </is>
      </c>
      <c r="F1" s="1" t="inlineStr">
        <is>
          <t>Net Burn</t>
        </is>
      </c>
      <c r="G1" s="1" t="inlineStr">
        <is>
          <t>Ending Cash</t>
        </is>
      </c>
    </row>
    <row r="2">
      <c r="A2" s="2" t="n">
        <v>2026</v>
      </c>
      <c r="B2" s="3">
        <f>Monthly_Model!D7</f>
        <v/>
      </c>
      <c r="C2" s="3">
        <f>SUM(Monthly_Model!H2:H7)</f>
        <v/>
      </c>
      <c r="D2" s="3">
        <f>SUM(Monthly_Model!J2:J7)</f>
        <v/>
      </c>
      <c r="E2" s="3">
        <f>SUM(Monthly_Model!K2:K7)</f>
        <v/>
      </c>
      <c r="F2" s="3">
        <f>SUM(Monthly_Model!L2:L7)</f>
        <v/>
      </c>
      <c r="G2" s="3">
        <f>Monthly_Model!M7</f>
        <v/>
      </c>
    </row>
    <row r="3">
      <c r="A3" s="2" t="n">
        <v>2027</v>
      </c>
      <c r="B3" s="3">
        <f>Monthly_Model!D19</f>
        <v/>
      </c>
      <c r="C3" s="3">
        <f>SUM(Monthly_Model!H8:H19)</f>
        <v/>
      </c>
      <c r="D3" s="3">
        <f>SUM(Monthly_Model!J8:J19)</f>
        <v/>
      </c>
      <c r="E3" s="3">
        <f>SUM(Monthly_Model!K8:K19)</f>
        <v/>
      </c>
      <c r="F3" s="3">
        <f>SUM(Monthly_Model!L8:L19)</f>
        <v/>
      </c>
      <c r="G3" s="3">
        <f>Monthly_Model!M19</f>
        <v/>
      </c>
    </row>
    <row r="4">
      <c r="A4" s="2" t="n">
        <v>2028</v>
      </c>
      <c r="B4" s="3">
        <f>Monthly_Model!D31</f>
        <v/>
      </c>
      <c r="C4" s="3">
        <f>SUM(Monthly_Model!H20:H31)</f>
        <v/>
      </c>
      <c r="D4" s="3">
        <f>SUM(Monthly_Model!J20:J31)</f>
        <v/>
      </c>
      <c r="E4" s="3">
        <f>SUM(Monthly_Model!K20:K31)</f>
        <v/>
      </c>
      <c r="F4" s="3">
        <f>SUM(Monthly_Model!L20:L31)</f>
        <v/>
      </c>
      <c r="G4" s="3">
        <f>Monthly_Model!M31</f>
        <v/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15" customWidth="1" min="3" max="3"/>
    <col width="13" customWidth="1" min="4" max="4"/>
    <col width="12" customWidth="1" min="5" max="5"/>
    <col width="22" customWidth="1" min="6" max="6"/>
  </cols>
  <sheetData>
    <row r="1">
      <c r="A1" s="1" t="inlineStr">
        <is>
          <t>Cohort</t>
        </is>
      </c>
      <c r="B1" s="1" t="inlineStr">
        <is>
          <t>Starting ARR</t>
        </is>
      </c>
      <c r="C1" s="1" t="inlineStr">
        <is>
          <t>Expansion ARR</t>
        </is>
      </c>
      <c r="D1" s="1" t="inlineStr">
        <is>
          <t>Churned ARR</t>
        </is>
      </c>
      <c r="E1" s="1" t="inlineStr">
        <is>
          <t>Ending ARR</t>
        </is>
      </c>
      <c r="F1" s="1" t="inlineStr">
        <is>
          <t>Net Dollar Retention</t>
        </is>
      </c>
    </row>
    <row r="2">
      <c r="A2" s="2" t="inlineStr">
        <is>
          <t>2024</t>
        </is>
      </c>
      <c r="B2" s="3" t="n">
        <v>420000</v>
      </c>
      <c r="C2" s="3" t="n">
        <v>160000</v>
      </c>
      <c r="D2" s="3" t="n">
        <v>0</v>
      </c>
      <c r="E2" s="3">
        <f>B2+C2-D2</f>
        <v/>
      </c>
      <c r="F2" s="4">
        <f>E2/B2</f>
        <v/>
      </c>
    </row>
    <row r="3">
      <c r="A3" s="2" t="inlineStr">
        <is>
          <t>2025</t>
        </is>
      </c>
      <c r="B3" s="3" t="n">
        <v>780000</v>
      </c>
      <c r="C3" s="3" t="n">
        <v>220000</v>
      </c>
      <c r="D3" s="3" t="n">
        <v>0</v>
      </c>
      <c r="E3" s="3">
        <f>B3+C3-D3</f>
        <v/>
      </c>
      <c r="F3" s="4">
        <f>E3/B3</f>
        <v/>
      </c>
    </row>
    <row r="4">
      <c r="A4" s="2" t="inlineStr">
        <is>
          <t>2026 H1</t>
        </is>
      </c>
      <c r="B4" s="3" t="n">
        <v>660000</v>
      </c>
      <c r="C4" s="3" t="n">
        <v>44000</v>
      </c>
      <c r="D4" s="3" t="n">
        <v>0</v>
      </c>
      <c r="E4" s="3">
        <f>B4+C4-D4</f>
        <v/>
      </c>
      <c r="F4" s="4">
        <f>E4/B4</f>
        <v/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3" customWidth="1" min="2" max="2"/>
    <col width="20" customWidth="1" min="3" max="3"/>
    <col width="21" customWidth="1" min="4" max="4"/>
    <col width="28" customWidth="1" min="5" max="5"/>
  </cols>
  <sheetData>
    <row r="1">
      <c r="A1" s="1" t="inlineStr">
        <is>
          <t>Function</t>
        </is>
      </c>
      <c r="B1" s="1" t="inlineStr">
        <is>
          <t>Current FTE</t>
        </is>
      </c>
      <c r="C1" s="1" t="inlineStr">
        <is>
          <t>Series A Additions</t>
        </is>
      </c>
      <c r="D1" s="1" t="inlineStr">
        <is>
          <t>Target FTE Dec 2027</t>
        </is>
      </c>
      <c r="E1" s="1" t="inlineStr">
        <is>
          <t>Notes</t>
        </is>
      </c>
    </row>
    <row r="2">
      <c r="A2" s="2" t="inlineStr">
        <is>
          <t>Engineering</t>
        </is>
      </c>
      <c r="B2" s="2" t="n">
        <v>9</v>
      </c>
      <c r="C2" s="2" t="n">
        <v>10</v>
      </c>
      <c r="D2" s="2" t="n">
        <v>19</v>
      </c>
      <c r="E2" s="2" t="inlineStr">
        <is>
          <t>Connector SDK, workflow studio, reliability</t>
        </is>
      </c>
    </row>
    <row r="3">
      <c r="A3" s="2" t="inlineStr">
        <is>
          <t>Implementation</t>
        </is>
      </c>
      <c r="B3" s="2" t="n">
        <v>4</v>
      </c>
      <c r="C3" s="2" t="n">
        <v>8</v>
      </c>
      <c r="D3" s="2" t="n">
        <v>12</v>
      </c>
      <c r="E3" s="2" t="inlineStr">
        <is>
          <t>Four implementation pods</t>
        </is>
      </c>
    </row>
    <row r="4">
      <c r="A4" s="2" t="inlineStr">
        <is>
          <t>Sales</t>
        </is>
      </c>
      <c r="B4" s="2" t="n">
        <v>3</v>
      </c>
      <c r="C4" s="2" t="n">
        <v>7</v>
      </c>
      <c r="D4" s="2" t="n">
        <v>10</v>
      </c>
      <c r="E4" s="2" t="inlineStr">
        <is>
          <t>VP Sales plus AEs</t>
        </is>
      </c>
    </row>
    <row r="5">
      <c r="A5" s="2" t="inlineStr">
        <is>
          <t>Customer Success</t>
        </is>
      </c>
      <c r="B5" s="2" t="n">
        <v>2</v>
      </c>
      <c r="C5" s="2" t="n">
        <v>5</v>
      </c>
      <c r="D5" s="2" t="n">
        <v>7</v>
      </c>
      <c r="E5" s="2" t="inlineStr">
        <is>
          <t>Expansion and onboarding</t>
        </is>
      </c>
    </row>
    <row r="6">
      <c r="A6" s="2" t="inlineStr">
        <is>
          <t>G&amp;A</t>
        </is>
      </c>
      <c r="B6" s="2" t="n">
        <v>2</v>
      </c>
      <c r="C6" s="2" t="n">
        <v>3</v>
      </c>
      <c r="D6" s="2" t="n">
        <v>5</v>
      </c>
      <c r="E6" s="2" t="inlineStr">
        <is>
          <t>Finance, people, legal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8" customWidth="1" min="2" max="2"/>
    <col width="28" customWidth="1" min="3" max="3"/>
  </cols>
  <sheetData>
    <row r="1">
      <c r="A1" s="1" t="inlineStr">
        <is>
          <t>Source</t>
        </is>
      </c>
      <c r="B1" s="1" t="inlineStr">
        <is>
          <t>Sheet/Document</t>
        </is>
      </c>
      <c r="C1" s="1" t="inlineStr">
        <is>
          <t>Notes</t>
        </is>
      </c>
    </row>
    <row r="2">
      <c r="A2" s="2" t="inlineStr">
        <is>
          <t>Starting ARR</t>
        </is>
      </c>
      <c r="B2" s="2" t="inlineStr">
        <is>
          <t>KPI Export</t>
        </is>
      </c>
      <c r="C2" s="2" t="inlineStr">
        <is>
          <t>June booked ARR is $1.86M, rounded to $1.9M in deck.</t>
        </is>
      </c>
    </row>
    <row r="3">
      <c r="A3" s="2" t="inlineStr">
        <is>
          <t>Raise amount</t>
        </is>
      </c>
      <c r="B3" s="2" t="inlineStr">
        <is>
          <t>Draft Term Sheet</t>
        </is>
      </c>
      <c r="C3" s="2" t="inlineStr">
        <is>
          <t>Assumes $12M Series A.</t>
        </is>
      </c>
    </row>
    <row r="4">
      <c r="A4" s="2" t="inlineStr">
        <is>
          <t>Gross margin</t>
        </is>
      </c>
      <c r="B4" s="2" t="inlineStr">
        <is>
          <t>Investor Memo</t>
        </is>
      </c>
      <c r="C4" s="2" t="inlineStr">
        <is>
          <t>74% current, improving with scale.</t>
        </is>
      </c>
    </row>
    <row r="5">
      <c r="A5" s="2" t="inlineStr">
        <is>
          <t>Burn</t>
        </is>
      </c>
      <c r="B5" s="2" t="inlineStr">
        <is>
          <t>Board Minutes</t>
        </is>
      </c>
      <c r="C5" s="2" t="inlineStr">
        <is>
          <t>June burn and runway discussed.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2026-07-12T23:11:48Z</dcterms:created>
  <dcterms:modified xmlns:dcterms="http://purl.org/dc/terms/" xmlns:xsi="http://www.w3.org/2001/XMLSchema-instance" xsi:type="dcterms:W3CDTF">2026-07-12T23:11:48Z</dcterms:modified>
</cp:coreProperties>
</file>